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Hoja1" sheetId="1" r:id="rId1"/>
  </sheets>
  <calcPr calcId="152511"/>
</workbook>
</file>

<file path=xl/calcChain.xml><?xml version="1.0" encoding="utf-8"?>
<calcChain xmlns="http://schemas.openxmlformats.org/spreadsheetml/2006/main">
  <c r="E30" i="1" l="1"/>
  <c r="B5" i="1"/>
  <c r="J27" i="1" l="1"/>
  <c r="H26" i="1"/>
  <c r="I26" i="1"/>
  <c r="J26" i="1"/>
  <c r="I25" i="1"/>
  <c r="H25" i="1"/>
  <c r="J25" i="1"/>
  <c r="AI74" i="1" l="1"/>
  <c r="AJ72" i="1" s="1"/>
  <c r="AI65" i="1"/>
  <c r="AJ62" i="1" s="1"/>
  <c r="AI56" i="1"/>
  <c r="AJ54" i="1" s="1"/>
  <c r="AI51" i="1"/>
  <c r="AJ50" i="1" s="1"/>
  <c r="AI46" i="1"/>
  <c r="AJ45" i="1" s="1"/>
  <c r="AJ60" i="1" l="1"/>
  <c r="AJ71" i="1"/>
  <c r="AJ68" i="1"/>
  <c r="AJ70" i="1"/>
  <c r="AJ73" i="1"/>
  <c r="AJ69" i="1"/>
  <c r="AJ59" i="1"/>
  <c r="AJ64" i="1"/>
  <c r="AJ61" i="1"/>
  <c r="AJ63" i="1"/>
  <c r="AJ55" i="1"/>
  <c r="AJ56" i="1" s="1"/>
  <c r="AJ49" i="1"/>
  <c r="AJ51" i="1" s="1"/>
  <c r="AJ44" i="1"/>
  <c r="H29" i="1"/>
  <c r="I29" i="1"/>
  <c r="J29" i="1"/>
  <c r="AJ65" i="1" l="1"/>
  <c r="AJ74" i="1"/>
  <c r="AJ46" i="1"/>
  <c r="B36" i="1"/>
  <c r="L15" i="1" l="1"/>
  <c r="M15" i="1"/>
  <c r="N15" i="1"/>
  <c r="O15" i="1"/>
  <c r="P15" i="1"/>
  <c r="E15" i="1"/>
  <c r="F15" i="1"/>
  <c r="G15" i="1"/>
  <c r="H15" i="1"/>
  <c r="I15" i="1"/>
  <c r="J15" i="1"/>
  <c r="K15" i="1"/>
  <c r="D15" i="1"/>
  <c r="L16" i="1" l="1"/>
  <c r="D16" i="1"/>
  <c r="I16" i="1"/>
  <c r="B15" i="1"/>
  <c r="C15" i="1"/>
</calcChain>
</file>

<file path=xl/sharedStrings.xml><?xml version="1.0" encoding="utf-8"?>
<sst xmlns="http://schemas.openxmlformats.org/spreadsheetml/2006/main" count="119" uniqueCount="93">
  <si>
    <t xml:space="preserve">Revistas </t>
  </si>
  <si>
    <t>SPIMED</t>
  </si>
  <si>
    <t>INMEDUSR</t>
  </si>
  <si>
    <t>UNIMED</t>
  </si>
  <si>
    <t xml:space="preserve">Cantidad de articulos publicados </t>
  </si>
  <si>
    <t>Articulos sobre Covid 19</t>
  </si>
  <si>
    <t xml:space="preserve">Total </t>
  </si>
  <si>
    <t xml:space="preserve">Universidades </t>
  </si>
  <si>
    <t xml:space="preserve">cantidad de articulos </t>
  </si>
  <si>
    <t>UCM PINAR DEL RIO</t>
  </si>
  <si>
    <t>UCM LA HABANA</t>
  </si>
  <si>
    <t>UCM  MATANZAS</t>
  </si>
  <si>
    <t>UCM MAYABEUQE</t>
  </si>
  <si>
    <t>UCM ARTEMISA</t>
  </si>
  <si>
    <t>UCM CIENFUEGOS</t>
  </si>
  <si>
    <t>UCM VILLA CLARA</t>
  </si>
  <si>
    <t>UCM SANCTI SPIRITUS</t>
  </si>
  <si>
    <t>UCM HOLGUIN</t>
  </si>
  <si>
    <t>UCM GRANMA</t>
  </si>
  <si>
    <t>UCM LAS TUNAS</t>
  </si>
  <si>
    <t xml:space="preserve">UCM SANTIAGO </t>
  </si>
  <si>
    <t xml:space="preserve">UCM GUANTANAMO </t>
  </si>
  <si>
    <t>UCM CIEGO DE AVILA</t>
  </si>
  <si>
    <t>UCM CAMAGUEY</t>
  </si>
  <si>
    <t>1 AUTOR</t>
  </si>
  <si>
    <t>2 AUTORES</t>
  </si>
  <si>
    <t>3 AUTORES</t>
  </si>
  <si>
    <t xml:space="preserve">4 AUTORES </t>
  </si>
  <si>
    <t>SI</t>
  </si>
  <si>
    <t>NO</t>
  </si>
  <si>
    <t>ESPAÑOL</t>
  </si>
  <si>
    <t>INGLES</t>
  </si>
  <si>
    <t>OTROS</t>
  </si>
  <si>
    <t>CARTAS</t>
  </si>
  <si>
    <t>REVISIONES B</t>
  </si>
  <si>
    <t>TEMAS LIBRES</t>
  </si>
  <si>
    <t>EDITORIAL</t>
  </si>
  <si>
    <t>ART. ESPEC</t>
  </si>
  <si>
    <t xml:space="preserve">TIPOS DE ARTICULOS </t>
  </si>
  <si>
    <t>REVISIONES</t>
  </si>
  <si>
    <t>TEMAS LIBRS</t>
  </si>
  <si>
    <t>EDITORIALES</t>
  </si>
  <si>
    <t>ARTI ESPECIALES</t>
  </si>
  <si>
    <t xml:space="preserve">TEMAS </t>
  </si>
  <si>
    <t xml:space="preserve">CANT ARTICULOS </t>
  </si>
  <si>
    <t>DISTRIBUCION ART SOBRE COVID (algunso datos)</t>
  </si>
  <si>
    <t xml:space="preserve">INTEGRACION REFERENCIAS Y TIPSO DE ARTICULOS </t>
  </si>
  <si>
    <t>5 O MAS</t>
  </si>
  <si>
    <t>UNIV INTERNACIONAL</t>
  </si>
  <si>
    <t>Trabajo comunitario integrado</t>
  </si>
  <si>
    <t>Grupos de riesgo</t>
  </si>
  <si>
    <t>TOTAL DE REFENCIAS</t>
  </si>
  <si>
    <t xml:space="preserve">REFERENCIAS 5 AÑOS DE ANTIGÜEDAD </t>
  </si>
  <si>
    <t>REFRENCIAS 3 AÑOS DE ANTIFUEDAD</t>
  </si>
  <si>
    <t>No</t>
  </si>
  <si>
    <t>Total</t>
  </si>
  <si>
    <t>Variable</t>
  </si>
  <si>
    <t>Por ciento (%)</t>
  </si>
  <si>
    <t xml:space="preserve">4 autores </t>
  </si>
  <si>
    <t xml:space="preserve">5 autores o mas </t>
  </si>
  <si>
    <t>Distribución por conflicto de interese. Cantidad de artículos n=52</t>
  </si>
  <si>
    <t>Distribución por fuente de financiación. Cantidad de artículos n=52</t>
  </si>
  <si>
    <t>Distribución según año académico. Cantidad de artículos n=10*</t>
  </si>
  <si>
    <t>Primer año</t>
  </si>
  <si>
    <t>Segundo año</t>
  </si>
  <si>
    <t>Tercer año</t>
  </si>
  <si>
    <t>Cuarto año</t>
  </si>
  <si>
    <t>Quinto año</t>
  </si>
  <si>
    <t>Sexto año</t>
  </si>
  <si>
    <t>Distribución según carreras y especialidades. Cantidad de artículos n=13</t>
  </si>
  <si>
    <t>Medicina</t>
  </si>
  <si>
    <t>Estomatología</t>
  </si>
  <si>
    <t>Licenciaturas</t>
  </si>
  <si>
    <t>Especialidades clínicas</t>
  </si>
  <si>
    <t xml:space="preserve">Especialidades quirúrgicas </t>
  </si>
  <si>
    <t>Especialidades docentes</t>
  </si>
  <si>
    <t>TABLA NO 1</t>
  </si>
  <si>
    <t>Gaceta Medica Estudinatil</t>
  </si>
  <si>
    <t>EsTuSalud</t>
  </si>
  <si>
    <t>HolCien</t>
  </si>
  <si>
    <t>Progaleno</t>
  </si>
  <si>
    <t>16 de Abril</t>
  </si>
  <si>
    <t>Scalpelo</t>
  </si>
  <si>
    <t>Universida Medica Pinareña</t>
  </si>
  <si>
    <t>Complicaciones por sistemas</t>
  </si>
  <si>
    <t>Factor de riesgo para especialidades</t>
  </si>
  <si>
    <t>Columna1</t>
  </si>
  <si>
    <t>Vacuna</t>
  </si>
  <si>
    <t>Conocimiento sobre COVID-19</t>
  </si>
  <si>
    <t>Alternativas terapéuticas</t>
  </si>
  <si>
    <t>Ansiedad y depresión</t>
  </si>
  <si>
    <t>Cooperación cubana</t>
  </si>
  <si>
    <t>Estudios sobre COVID-19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</si>
</sst>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Trebuchet MS"/>
      <family val="2"/>
    </font>
    <font>
      <sz val="11"/>
      <name val="Trebuchet MS"/>
      <family val="2"/>
    </font>
  </fonts>
  <fills count="9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0" fillId="2" borderId="0" xfId="0" applyFill="1"/>
    <xf numFmtId="0" fontId="0" fillId="3" borderId="0" xfId="0" applyFill="1"/>
    <xf numFmtId="0" fontId="0" fillId="3" borderId="0" xfId="0" applyFill="1" applyAlignment="1">
      <alignment horizontal="center"/>
    </xf>
    <xf numFmtId="0" fontId="0" fillId="4" borderId="0" xfId="0" applyFill="1"/>
    <xf numFmtId="0" fontId="0" fillId="0" borderId="0" xfId="0" applyFill="1"/>
    <xf numFmtId="0" fontId="0" fillId="5" borderId="0" xfId="0" applyFill="1" applyAlignment="1">
      <alignment horizontal="center"/>
    </xf>
    <xf numFmtId="0" fontId="0" fillId="5" borderId="0" xfId="0" applyFill="1"/>
    <xf numFmtId="0" fontId="0" fillId="4" borderId="0" xfId="0" applyFill="1" applyAlignment="1">
      <alignment horizontal="center"/>
    </xf>
    <xf numFmtId="0" fontId="0" fillId="2" borderId="0" xfId="0" applyFill="1" applyAlignment="1">
      <alignment horizontal="center"/>
    </xf>
    <xf numFmtId="0" fontId="0" fillId="6" borderId="0" xfId="0" applyFill="1"/>
    <xf numFmtId="0" fontId="1" fillId="0" borderId="0" xfId="0" applyFont="1"/>
    <xf numFmtId="0" fontId="2" fillId="7" borderId="0" xfId="0" applyFont="1" applyFill="1"/>
    <xf numFmtId="0" fontId="2" fillId="8" borderId="0" xfId="0" applyFont="1" applyFill="1"/>
    <xf numFmtId="0" fontId="2" fillId="3" borderId="0" xfId="0" applyFont="1" applyFill="1"/>
    <xf numFmtId="0" fontId="2" fillId="5" borderId="0" xfId="0" applyFont="1" applyFill="1"/>
    <xf numFmtId="0" fontId="2" fillId="4" borderId="0" xfId="0" applyFont="1" applyFill="1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7" fillId="7" borderId="0" xfId="0" applyFont="1" applyFill="1"/>
    <xf numFmtId="16" fontId="7" fillId="8" borderId="0" xfId="0" applyNumberFormat="1" applyFont="1" applyFill="1"/>
    <xf numFmtId="0" fontId="6" fillId="2" borderId="0" xfId="0" applyFont="1" applyFill="1"/>
    <xf numFmtId="0" fontId="6" fillId="5" borderId="0" xfId="0" applyFont="1" applyFill="1" applyAlignment="1">
      <alignment horizontal="center"/>
    </xf>
    <xf numFmtId="0" fontId="2" fillId="0" borderId="0" xfId="0" applyFont="1"/>
    <xf numFmtId="0" fontId="1" fillId="0" borderId="0" xfId="0" applyFont="1" applyAlignment="1"/>
    <xf numFmtId="0" fontId="0" fillId="0" borderId="0" xfId="0" applyAlignment="1">
      <alignment horizontal="center"/>
    </xf>
    <xf numFmtId="0" fontId="7" fillId="0" borderId="0" xfId="0" applyFont="1"/>
    <xf numFmtId="0" fontId="0" fillId="0" borderId="0" xfId="0" applyFill="1" applyAlignment="1">
      <alignment horizontal="center"/>
    </xf>
    <xf numFmtId="0" fontId="3" fillId="0" borderId="0" xfId="0" applyFont="1" applyFill="1" applyAlignment="1">
      <alignment horizontal="center"/>
    </xf>
    <xf numFmtId="0" fontId="7" fillId="4" borderId="0" xfId="0" applyFont="1" applyFill="1"/>
    <xf numFmtId="0" fontId="6" fillId="4" borderId="0" xfId="0" applyFont="1" applyFill="1"/>
    <xf numFmtId="16" fontId="7" fillId="4" borderId="0" xfId="0" applyNumberFormat="1" applyFont="1" applyFill="1"/>
    <xf numFmtId="0" fontId="0" fillId="0" borderId="0" xfId="0" applyAlignment="1">
      <alignment horizontal="center"/>
    </xf>
    <xf numFmtId="0" fontId="4" fillId="0" borderId="3" xfId="0" applyFont="1" applyBorder="1" applyAlignment="1">
      <alignment horizontal="justify"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5" xfId="0" applyFont="1" applyBorder="1" applyAlignment="1">
      <alignment horizontal="justify" vertical="center" wrapText="1"/>
    </xf>
  </cellXfs>
  <cellStyles count="1">
    <cellStyle name="Normal" xfId="0" builtinId="0"/>
  </cellStyles>
  <dxfs count="41">
    <dxf>
      <alignment horizontal="center" vertical="bottom" textRotation="0" wrapText="0" indent="0" justifyLastLine="0" shrinkToFit="0" readingOrder="0"/>
    </dxf>
    <dxf>
      <numFmt numFmtId="0" formatCode="General"/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rgb="FF0070C0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1" tint="0.49998474074526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7" tint="0.79998168889431442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fgColor indexed="64"/>
          <bgColor theme="4" tint="0.59999389629810485"/>
        </patternFill>
      </fill>
    </dxf>
    <dxf>
      <fill>
        <patternFill patternType="solid">
          <fgColor indexed="64"/>
          <bgColor theme="4" tint="0.59999389629810485"/>
        </patternFill>
      </fill>
    </dxf>
    <dxf>
      <fill>
        <patternFill>
          <fgColor indexed="64"/>
          <bgColor theme="4" tint="0.59999389629810485"/>
        </patternFill>
      </fill>
    </dxf>
    <dxf>
      <alignment horizontal="center" vertical="bottom" textRotation="0" wrapText="0" indent="0" justifyLastLine="0" shrinkToFit="0" readingOrder="0"/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ill>
        <patternFill patternType="solid">
          <fgColor indexed="64"/>
          <bgColor rgb="FF00B050"/>
        </patternFill>
      </fill>
    </dxf>
    <dxf>
      <font>
        <strike val="0"/>
        <outline val="0"/>
        <shadow val="0"/>
        <u val="none"/>
        <vertAlign val="baseline"/>
        <sz val="11"/>
        <color theme="1"/>
        <name val="Trebuchet MS"/>
        <scheme val="none"/>
      </font>
      <fill>
        <patternFill patternType="solid">
          <fgColor indexed="64"/>
          <bgColor rgb="FF00B050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2" displayName="Tabla2" ref="A19:B36" totalsRowCount="1" headerRowDxfId="40">
  <autoFilter ref="A19:B35"/>
  <tableColumns count="2">
    <tableColumn id="1" name="Universidades " dataDxfId="39" totalsRowDxfId="38"/>
    <tableColumn id="2" name="cantidad de articulos " totalsRowFunction="custom" dataDxfId="37" totalsRowDxfId="36">
      <totalsRowFormula>B20+B21+B22+B23+B24+B25+B26+B27+B28+B29+B30+B32+B33+B31+B34+B35</totalsRowFormula>
    </tableColumn>
  </tableColumns>
  <tableStyleInfo name="TableStyleLight15" showFirstColumn="0" showLastColumn="0" showRowStripes="1" showColumnStripes="0"/>
</table>
</file>

<file path=xl/tables/table2.xml><?xml version="1.0" encoding="utf-8"?>
<table xmlns="http://schemas.openxmlformats.org/spreadsheetml/2006/main" id="1" name="Tabla1" displayName="Tabla1" ref="A4:Q16" totalsRowCount="1" headerRowDxfId="35">
  <autoFilter ref="A4:Q15"/>
  <tableColumns count="17">
    <tableColumn id="1" name="Revistas "/>
    <tableColumn id="2" name="Cantidad de articulos publicados "/>
    <tableColumn id="3" name="Articulos sobre Covid 19"/>
    <tableColumn id="27" name="1 AUTOR" totalsRowFunction="custom" dataDxfId="34" totalsRowDxfId="33">
      <totalsRowFormula>D15+E15+F15+G15+H15</totalsRowFormula>
    </tableColumn>
    <tableColumn id="28" name="2 AUTORES" dataDxfId="32" totalsRowDxfId="31"/>
    <tableColumn id="29" name="3 AUTORES" dataDxfId="30" totalsRowDxfId="29"/>
    <tableColumn id="30" name="4 AUTORES " dataDxfId="28" totalsRowDxfId="27"/>
    <tableColumn id="31" name="5 O MAS" dataDxfId="26" totalsRowDxfId="25"/>
    <tableColumn id="36" name="ESPAÑOL" totalsRowFunction="custom" dataDxfId="24" totalsRowDxfId="23">
      <totalsRowFormula>I15+J15+K15</totalsRowFormula>
    </tableColumn>
    <tableColumn id="37" name="INGLES" dataDxfId="22" totalsRowDxfId="21"/>
    <tableColumn id="38" name="OTROS" dataDxfId="20" totalsRowDxfId="19"/>
    <tableColumn id="57" name="CARTAS" totalsRowFunction="custom" dataDxfId="18" totalsRowDxfId="17">
      <totalsRowFormula>L15+M15+N15+O15+P15</totalsRowFormula>
    </tableColumn>
    <tableColumn id="58" name="REVISIONES B" dataDxfId="16" totalsRowDxfId="15"/>
    <tableColumn id="59" name="TEMAS LIBRES" dataDxfId="14" totalsRowDxfId="13"/>
    <tableColumn id="60" name="EDITORIAL" dataDxfId="12" totalsRowDxfId="11"/>
    <tableColumn id="4" name="ART. ESPEC" dataDxfId="10" totalsRowDxfId="9"/>
    <tableColumn id="5" name="Columna1" dataDxfId="8" totalsRowDxfId="7"/>
  </tableColumns>
  <tableStyleInfo name="TableStyleLight15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G24:J29" totalsRowShown="0" headerRowDxfId="6" dataDxfId="5">
  <autoFilter ref="G24:J29"/>
  <tableColumns count="4">
    <tableColumn id="1" name="TIPOS DE ARTICULOS " dataDxfId="4"/>
    <tableColumn id="2" name="REFERENCIAS 5 AÑOS DE ANTIGÜEDAD " dataDxfId="3"/>
    <tableColumn id="3" name="REFRENCIAS 3 AÑOS DE ANTIFUEDAD" dataDxfId="2"/>
    <tableColumn id="4" name="TOTAL DE REFENCIAS" dataDxfId="1">
      <calculatedColumnFormula>11+10+9+4+14+8+5+16+7</calculatedColumnFormula>
    </tableColumn>
  </tableColumns>
  <tableStyleInfo name="TableStyleLight15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D19:E30" totalsRowShown="0" headerRowDxfId="0">
  <autoFilter ref="D19:E30"/>
  <tableColumns count="2">
    <tableColumn id="1" name="TEMAS "/>
    <tableColumn id="2" name="CANT ARTICULOS 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4"/>
  <sheetViews>
    <sheetView tabSelected="1" zoomScale="70" zoomScaleNormal="70" workbookViewId="0">
      <selection activeCell="J22" sqref="J22"/>
    </sheetView>
  </sheetViews>
  <sheetFormatPr baseColWidth="10" defaultColWidth="9.140625" defaultRowHeight="15" x14ac:dyDescent="0.25"/>
  <cols>
    <col min="1" max="1" width="23" customWidth="1"/>
    <col min="2" max="2" width="33.140625" customWidth="1"/>
    <col min="3" max="3" width="28.140625" customWidth="1"/>
    <col min="4" max="4" width="39.7109375" customWidth="1"/>
    <col min="5" max="5" width="28.140625" customWidth="1"/>
    <col min="6" max="6" width="21.85546875" customWidth="1"/>
    <col min="7" max="7" width="17.5703125" customWidth="1"/>
    <col min="8" max="8" width="29.7109375" customWidth="1"/>
    <col min="9" max="9" width="31.28515625" customWidth="1"/>
    <col min="10" max="10" width="32" customWidth="1"/>
    <col min="11" max="11" width="19.5703125" customWidth="1"/>
    <col min="12" max="12" width="17.85546875" customWidth="1"/>
    <col min="13" max="13" width="15.42578125" customWidth="1"/>
    <col min="14" max="15" width="14.85546875" customWidth="1"/>
    <col min="16" max="16" width="14.5703125" customWidth="1"/>
    <col min="17" max="17" width="29.28515625" customWidth="1"/>
    <col min="18" max="21" width="13" customWidth="1"/>
    <col min="22" max="22" width="22.7109375" customWidth="1"/>
    <col min="23" max="23" width="31" customWidth="1"/>
    <col min="24" max="24" width="29.85546875" customWidth="1"/>
    <col min="25" max="25" width="16.7109375" customWidth="1"/>
    <col min="26" max="26" width="30.5703125" customWidth="1"/>
    <col min="27" max="27" width="18.42578125" customWidth="1"/>
    <col min="28" max="28" width="35" customWidth="1"/>
    <col min="29" max="29" width="60.85546875" customWidth="1"/>
    <col min="30" max="30" width="59.28515625" customWidth="1"/>
    <col min="31" max="31" width="58.140625" customWidth="1"/>
    <col min="32" max="32" width="14.7109375" customWidth="1"/>
    <col min="33" max="33" width="23" customWidth="1"/>
    <col min="34" max="34" width="24.5703125" customWidth="1"/>
    <col min="35" max="35" width="22.85546875" customWidth="1"/>
    <col min="36" max="36" width="18.5703125" customWidth="1"/>
    <col min="37" max="37" width="33.5703125" customWidth="1"/>
    <col min="38" max="38" width="15.85546875" customWidth="1"/>
    <col min="39" max="39" width="13.140625" customWidth="1"/>
    <col min="40" max="41" width="14.85546875" customWidth="1"/>
    <col min="42" max="42" width="9.7109375" customWidth="1"/>
    <col min="43" max="43" width="10.5703125" customWidth="1"/>
    <col min="44" max="44" width="11.7109375" bestFit="1" customWidth="1"/>
  </cols>
  <sheetData>
    <row r="1" spans="1:38" x14ac:dyDescent="0.25">
      <c r="M1" s="1"/>
      <c r="N1" s="1"/>
      <c r="O1" s="1"/>
      <c r="P1" s="1"/>
      <c r="Q1" s="1"/>
      <c r="R1" s="1"/>
      <c r="S1" s="1"/>
      <c r="T1" s="1"/>
      <c r="U1" s="1"/>
      <c r="V1" s="1"/>
    </row>
    <row r="2" spans="1:38" x14ac:dyDescent="0.25"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</row>
    <row r="3" spans="1:38" x14ac:dyDescent="0.25">
      <c r="A3" s="7"/>
      <c r="B3" s="7"/>
      <c r="C3" s="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7"/>
      <c r="AH3" s="37"/>
      <c r="AI3" s="37"/>
      <c r="AJ3" s="37"/>
      <c r="AK3" s="37"/>
      <c r="AL3" s="37"/>
    </row>
    <row r="4" spans="1:38" ht="16.5" x14ac:dyDescent="0.3">
      <c r="A4" s="1" t="s">
        <v>0</v>
      </c>
      <c r="B4" s="27" t="s">
        <v>4</v>
      </c>
      <c r="C4" s="27" t="s">
        <v>5</v>
      </c>
      <c r="D4" s="5" t="s">
        <v>24</v>
      </c>
      <c r="E4" s="5" t="s">
        <v>25</v>
      </c>
      <c r="F4" s="5" t="s">
        <v>26</v>
      </c>
      <c r="G4" s="5" t="s">
        <v>27</v>
      </c>
      <c r="H4" s="5" t="s">
        <v>47</v>
      </c>
      <c r="I4" s="32" t="s">
        <v>30</v>
      </c>
      <c r="J4" s="32" t="s">
        <v>31</v>
      </c>
      <c r="K4" s="8" t="s">
        <v>32</v>
      </c>
      <c r="L4" s="10" t="s">
        <v>33</v>
      </c>
      <c r="M4" s="10" t="s">
        <v>34</v>
      </c>
      <c r="N4" s="10" t="s">
        <v>35</v>
      </c>
      <c r="O4" s="10" t="s">
        <v>36</v>
      </c>
      <c r="P4" s="10" t="s">
        <v>37</v>
      </c>
      <c r="Q4" s="35" t="s">
        <v>86</v>
      </c>
    </row>
    <row r="5" spans="1:38" ht="16.5" x14ac:dyDescent="0.3">
      <c r="A5" s="36" t="s">
        <v>83</v>
      </c>
      <c r="B5">
        <f>14+21+22+20</f>
        <v>77</v>
      </c>
      <c r="C5">
        <v>17</v>
      </c>
      <c r="D5" s="4">
        <v>4</v>
      </c>
      <c r="E5" s="4">
        <v>4</v>
      </c>
      <c r="F5" s="4">
        <v>7</v>
      </c>
      <c r="G5" s="4">
        <v>0</v>
      </c>
      <c r="H5" s="4">
        <v>2</v>
      </c>
      <c r="I5" s="9">
        <v>14</v>
      </c>
      <c r="J5" s="9">
        <v>3</v>
      </c>
      <c r="K5" s="9">
        <v>0</v>
      </c>
      <c r="L5" s="6">
        <v>5</v>
      </c>
      <c r="M5" s="6">
        <v>4</v>
      </c>
      <c r="N5" s="6">
        <v>4</v>
      </c>
      <c r="O5" s="6">
        <v>2</v>
      </c>
      <c r="P5" s="6">
        <v>2</v>
      </c>
      <c r="Q5" s="39" t="s">
        <v>83</v>
      </c>
    </row>
    <row r="6" spans="1:38" ht="16.5" x14ac:dyDescent="0.3">
      <c r="A6" s="36" t="s">
        <v>1</v>
      </c>
      <c r="B6">
        <v>22</v>
      </c>
      <c r="C6">
        <v>4</v>
      </c>
      <c r="D6" s="4">
        <v>2</v>
      </c>
      <c r="E6" s="4">
        <v>2</v>
      </c>
      <c r="F6" s="4">
        <v>0</v>
      </c>
      <c r="G6" s="4">
        <v>0</v>
      </c>
      <c r="H6" s="4">
        <v>0</v>
      </c>
      <c r="I6" s="9">
        <v>4</v>
      </c>
      <c r="J6" s="9">
        <v>0</v>
      </c>
      <c r="K6" s="9">
        <v>0</v>
      </c>
      <c r="L6" s="6">
        <v>2</v>
      </c>
      <c r="M6" s="6">
        <v>0</v>
      </c>
      <c r="N6" s="6">
        <v>0</v>
      </c>
      <c r="O6" s="6">
        <v>0</v>
      </c>
      <c r="P6" s="6">
        <v>2</v>
      </c>
      <c r="Q6" s="39" t="s">
        <v>1</v>
      </c>
    </row>
    <row r="7" spans="1:38" ht="16.5" x14ac:dyDescent="0.3">
      <c r="A7" s="28" t="s">
        <v>82</v>
      </c>
      <c r="B7" s="33">
        <v>18</v>
      </c>
      <c r="C7" s="33">
        <v>2</v>
      </c>
      <c r="D7" s="4">
        <v>0</v>
      </c>
      <c r="E7" s="4">
        <v>1</v>
      </c>
      <c r="F7" s="4">
        <v>0</v>
      </c>
      <c r="G7" s="4">
        <v>0</v>
      </c>
      <c r="H7" s="4">
        <v>1</v>
      </c>
      <c r="I7" s="9">
        <v>2</v>
      </c>
      <c r="J7" s="9">
        <v>0</v>
      </c>
      <c r="K7" s="9">
        <v>0</v>
      </c>
      <c r="L7" s="6">
        <v>0</v>
      </c>
      <c r="M7" s="6">
        <v>1</v>
      </c>
      <c r="N7" s="6">
        <v>0</v>
      </c>
      <c r="O7" s="6">
        <v>1</v>
      </c>
      <c r="P7" s="6">
        <v>0</v>
      </c>
      <c r="Q7" s="40" t="s">
        <v>82</v>
      </c>
    </row>
    <row r="8" spans="1:38" ht="16.5" x14ac:dyDescent="0.3">
      <c r="A8" s="29" t="s">
        <v>2</v>
      </c>
      <c r="B8" s="14">
        <v>36</v>
      </c>
      <c r="C8" s="14">
        <v>11</v>
      </c>
      <c r="D8" s="16">
        <v>2</v>
      </c>
      <c r="E8" s="16">
        <v>4</v>
      </c>
      <c r="F8" s="16">
        <v>1</v>
      </c>
      <c r="G8" s="16">
        <v>3</v>
      </c>
      <c r="H8" s="16">
        <v>1</v>
      </c>
      <c r="I8" s="17">
        <v>9</v>
      </c>
      <c r="J8" s="17">
        <v>2</v>
      </c>
      <c r="K8" s="17">
        <v>0</v>
      </c>
      <c r="L8" s="18">
        <v>3</v>
      </c>
      <c r="M8" s="18">
        <v>6</v>
      </c>
      <c r="N8" s="18">
        <v>1</v>
      </c>
      <c r="O8" s="18">
        <v>1</v>
      </c>
      <c r="P8" s="18">
        <v>0</v>
      </c>
      <c r="Q8" s="39" t="s">
        <v>2</v>
      </c>
    </row>
    <row r="9" spans="1:38" ht="16.5" x14ac:dyDescent="0.3">
      <c r="A9" s="30" t="s">
        <v>81</v>
      </c>
      <c r="B9" s="15">
        <v>83</v>
      </c>
      <c r="C9" s="15">
        <v>17</v>
      </c>
      <c r="D9" s="16">
        <v>2</v>
      </c>
      <c r="E9" s="16">
        <v>4</v>
      </c>
      <c r="F9" s="16">
        <v>8</v>
      </c>
      <c r="G9" s="16">
        <v>0</v>
      </c>
      <c r="H9" s="16">
        <v>3</v>
      </c>
      <c r="I9" s="17">
        <v>15</v>
      </c>
      <c r="J9" s="17">
        <v>2</v>
      </c>
      <c r="K9" s="17">
        <v>0</v>
      </c>
      <c r="L9" s="18">
        <v>7</v>
      </c>
      <c r="M9" s="18">
        <v>4</v>
      </c>
      <c r="N9" s="18">
        <v>4</v>
      </c>
      <c r="O9" s="18">
        <v>2</v>
      </c>
      <c r="P9" s="18">
        <v>0</v>
      </c>
      <c r="Q9" s="41" t="s">
        <v>81</v>
      </c>
    </row>
    <row r="10" spans="1:38" ht="16.5" x14ac:dyDescent="0.3">
      <c r="A10" s="28" t="s">
        <v>80</v>
      </c>
      <c r="B10" s="33">
        <v>18</v>
      </c>
      <c r="C10">
        <v>2</v>
      </c>
      <c r="D10" s="4">
        <v>0</v>
      </c>
      <c r="E10" s="4">
        <v>1</v>
      </c>
      <c r="F10" s="4">
        <v>1</v>
      </c>
      <c r="G10" s="4">
        <v>0</v>
      </c>
      <c r="H10" s="4">
        <v>0</v>
      </c>
      <c r="I10" s="9">
        <v>2</v>
      </c>
      <c r="J10" s="9">
        <v>0</v>
      </c>
      <c r="K10" s="9">
        <v>0</v>
      </c>
      <c r="L10" s="6">
        <v>1</v>
      </c>
      <c r="M10" s="6">
        <v>1</v>
      </c>
      <c r="N10" s="6">
        <v>0</v>
      </c>
      <c r="O10" s="6">
        <v>0</v>
      </c>
      <c r="P10" s="6">
        <v>0</v>
      </c>
      <c r="Q10" s="40" t="s">
        <v>80</v>
      </c>
    </row>
    <row r="11" spans="1:38" ht="16.5" x14ac:dyDescent="0.3">
      <c r="A11" s="36" t="s">
        <v>79</v>
      </c>
      <c r="B11">
        <v>14</v>
      </c>
      <c r="C11">
        <v>4</v>
      </c>
      <c r="D11" s="4">
        <v>2</v>
      </c>
      <c r="E11" s="4">
        <v>0</v>
      </c>
      <c r="F11" s="4">
        <v>1</v>
      </c>
      <c r="G11" s="4">
        <v>0</v>
      </c>
      <c r="H11" s="4">
        <v>1</v>
      </c>
      <c r="I11" s="9">
        <v>4</v>
      </c>
      <c r="J11" s="9">
        <v>0</v>
      </c>
      <c r="K11" s="9">
        <v>0</v>
      </c>
      <c r="L11" s="6">
        <v>0</v>
      </c>
      <c r="M11" s="6">
        <v>1</v>
      </c>
      <c r="N11" s="6">
        <v>1</v>
      </c>
      <c r="O11" s="6">
        <v>2</v>
      </c>
      <c r="P11" s="6">
        <v>0</v>
      </c>
      <c r="Q11" s="39" t="s">
        <v>79</v>
      </c>
    </row>
    <row r="12" spans="1:38" ht="16.5" x14ac:dyDescent="0.3">
      <c r="A12" s="28" t="s">
        <v>3</v>
      </c>
      <c r="B12">
        <v>35</v>
      </c>
      <c r="C12">
        <v>1</v>
      </c>
      <c r="D12" s="4">
        <v>0</v>
      </c>
      <c r="E12" s="4">
        <v>0</v>
      </c>
      <c r="F12" s="4">
        <v>1</v>
      </c>
      <c r="G12" s="4">
        <v>0</v>
      </c>
      <c r="H12" s="4">
        <v>0</v>
      </c>
      <c r="I12" s="9">
        <v>1</v>
      </c>
      <c r="J12" s="9">
        <v>0</v>
      </c>
      <c r="K12" s="9">
        <v>0</v>
      </c>
      <c r="L12" s="6">
        <v>1</v>
      </c>
      <c r="M12" s="6">
        <v>0</v>
      </c>
      <c r="N12" s="6">
        <v>0</v>
      </c>
      <c r="O12" s="6">
        <v>0</v>
      </c>
      <c r="P12" s="6">
        <v>0</v>
      </c>
      <c r="Q12" s="40" t="s">
        <v>3</v>
      </c>
    </row>
    <row r="13" spans="1:38" ht="16.5" x14ac:dyDescent="0.3">
      <c r="A13" s="28" t="s">
        <v>78</v>
      </c>
      <c r="B13" s="33">
        <v>26</v>
      </c>
      <c r="C13">
        <v>3</v>
      </c>
      <c r="D13" s="4">
        <v>0</v>
      </c>
      <c r="E13" s="4">
        <v>2</v>
      </c>
      <c r="F13" s="4">
        <v>0</v>
      </c>
      <c r="G13" s="4">
        <v>0</v>
      </c>
      <c r="H13" s="4">
        <v>1</v>
      </c>
      <c r="I13" s="9">
        <v>3</v>
      </c>
      <c r="J13" s="9">
        <v>0</v>
      </c>
      <c r="K13" s="9">
        <v>0</v>
      </c>
      <c r="L13" s="6">
        <v>1</v>
      </c>
      <c r="M13" s="6">
        <v>0</v>
      </c>
      <c r="N13" s="6">
        <v>1</v>
      </c>
      <c r="O13" s="6">
        <v>1</v>
      </c>
      <c r="P13" s="6">
        <v>0</v>
      </c>
      <c r="Q13" s="40" t="s">
        <v>78</v>
      </c>
    </row>
    <row r="14" spans="1:38" ht="16.5" x14ac:dyDescent="0.3">
      <c r="A14" s="28" t="s">
        <v>77</v>
      </c>
      <c r="B14">
        <v>35</v>
      </c>
      <c r="C14">
        <v>3</v>
      </c>
      <c r="D14" s="4">
        <v>1</v>
      </c>
      <c r="E14" s="4">
        <v>0</v>
      </c>
      <c r="F14" s="4">
        <v>0</v>
      </c>
      <c r="G14" s="4">
        <v>2</v>
      </c>
      <c r="H14" s="4">
        <v>0</v>
      </c>
      <c r="I14" s="9">
        <v>3</v>
      </c>
      <c r="J14" s="9">
        <v>0</v>
      </c>
      <c r="K14" s="9">
        <v>0</v>
      </c>
      <c r="L14" s="6">
        <v>1</v>
      </c>
      <c r="M14" s="6">
        <v>2</v>
      </c>
      <c r="N14" s="6">
        <v>0</v>
      </c>
      <c r="O14" s="6">
        <v>0</v>
      </c>
      <c r="P14" s="6">
        <v>0</v>
      </c>
      <c r="Q14" s="40" t="s">
        <v>77</v>
      </c>
    </row>
    <row r="15" spans="1:38" x14ac:dyDescent="0.25">
      <c r="A15" t="s">
        <v>6</v>
      </c>
      <c r="B15">
        <f>B5+B6+B7+B8+B9+B10+B11+B12+B13+B14</f>
        <v>364</v>
      </c>
      <c r="C15">
        <f>C5+C6+C7+C8+C9+C10+C11+C12+C13+C14</f>
        <v>64</v>
      </c>
      <c r="D15">
        <f>D5+D6+D7+D8+D9+D10+D11+D12+D13+D14</f>
        <v>13</v>
      </c>
      <c r="E15">
        <f t="shared" ref="E15:K15" si="0">E5+E6+E7+E8+E9+E10+E11+E12+E13+E14</f>
        <v>18</v>
      </c>
      <c r="F15">
        <f t="shared" si="0"/>
        <v>19</v>
      </c>
      <c r="G15">
        <f t="shared" si="0"/>
        <v>5</v>
      </c>
      <c r="H15">
        <f t="shared" si="0"/>
        <v>9</v>
      </c>
      <c r="I15">
        <f t="shared" si="0"/>
        <v>57</v>
      </c>
      <c r="J15">
        <f t="shared" si="0"/>
        <v>7</v>
      </c>
      <c r="K15">
        <f t="shared" si="0"/>
        <v>0</v>
      </c>
      <c r="L15">
        <f t="shared" ref="L15" si="1">L5+L6+L7+L8+L9+L10+L11+L12+L13+L14</f>
        <v>21</v>
      </c>
      <c r="M15">
        <f t="shared" ref="M15" si="2">M5+M6+M7+M8+M9+M10+M11+M12+M13+M14</f>
        <v>19</v>
      </c>
      <c r="N15">
        <f t="shared" ref="N15" si="3">N5+N6+N7+N8+N9+N10+N11+N12+N13+N14</f>
        <v>11</v>
      </c>
      <c r="O15">
        <f t="shared" ref="O15" si="4">O5+O6+O7+O8+O9+O10+O11+O12+O13+O14</f>
        <v>9</v>
      </c>
      <c r="P15">
        <f t="shared" ref="P15" si="5">P5+P6+P7+P8+P9+P10+P11+P12+P13+P14</f>
        <v>4</v>
      </c>
      <c r="Q15" s="6"/>
    </row>
    <row r="16" spans="1:38" x14ac:dyDescent="0.25">
      <c r="D16" s="4">
        <f>D15+E15+F15+G15+H15</f>
        <v>64</v>
      </c>
      <c r="E16" s="4"/>
      <c r="F16" s="4"/>
      <c r="G16" s="4"/>
      <c r="H16" s="4"/>
      <c r="I16" s="9">
        <f>I15+J15+K15</f>
        <v>64</v>
      </c>
      <c r="J16" s="9"/>
      <c r="K16" s="9"/>
      <c r="L16" s="6">
        <f>L15+M15+N15+O15+P15</f>
        <v>64</v>
      </c>
      <c r="M16" s="6"/>
      <c r="N16" s="6"/>
      <c r="O16" s="6"/>
      <c r="P16" s="6"/>
      <c r="Q16" s="6"/>
    </row>
    <row r="17" spans="1:34" x14ac:dyDescent="0.25">
      <c r="AC17" s="42" t="s">
        <v>46</v>
      </c>
      <c r="AD17" s="42"/>
      <c r="AE17" s="42"/>
    </row>
    <row r="18" spans="1:34" x14ac:dyDescent="0.25">
      <c r="A18" s="42" t="s">
        <v>45</v>
      </c>
      <c r="B18" s="42"/>
      <c r="C18" s="42"/>
      <c r="D18" s="42"/>
      <c r="E18" s="4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34" x14ac:dyDescent="0.25">
      <c r="A19" s="11" t="s">
        <v>7</v>
      </c>
      <c r="B19" s="11" t="s">
        <v>8</v>
      </c>
      <c r="C19" s="1"/>
      <c r="D19" s="1" t="s">
        <v>43</v>
      </c>
      <c r="E19" s="1" t="s">
        <v>44</v>
      </c>
      <c r="AF19" s="34"/>
      <c r="AG19" s="34"/>
    </row>
    <row r="20" spans="1:34" ht="16.5" x14ac:dyDescent="0.3">
      <c r="A20" s="31" t="s">
        <v>9</v>
      </c>
      <c r="B20" s="3">
        <v>4</v>
      </c>
      <c r="D20" s="28" t="s">
        <v>49</v>
      </c>
      <c r="E20">
        <v>15</v>
      </c>
      <c r="I20" s="7"/>
      <c r="J20" s="35"/>
      <c r="K20" s="35"/>
      <c r="L20" s="35"/>
      <c r="AF20" s="34"/>
      <c r="AG20" s="34"/>
    </row>
    <row r="21" spans="1:34" ht="16.5" x14ac:dyDescent="0.3">
      <c r="A21" s="31" t="s">
        <v>10</v>
      </c>
      <c r="B21" s="3">
        <v>21</v>
      </c>
      <c r="D21" s="28" t="s">
        <v>85</v>
      </c>
      <c r="E21">
        <v>7</v>
      </c>
      <c r="I21" s="13"/>
      <c r="J21" s="26"/>
      <c r="K21" s="26"/>
      <c r="L21" s="26"/>
      <c r="AF21" s="34"/>
      <c r="AG21" s="34"/>
    </row>
    <row r="22" spans="1:34" ht="16.5" x14ac:dyDescent="0.3">
      <c r="A22" s="31" t="s">
        <v>11</v>
      </c>
      <c r="B22" s="3">
        <v>1</v>
      </c>
      <c r="D22" s="28" t="s">
        <v>92</v>
      </c>
      <c r="E22">
        <v>6</v>
      </c>
    </row>
    <row r="23" spans="1:34" ht="16.5" x14ac:dyDescent="0.3">
      <c r="A23" s="31" t="s">
        <v>12</v>
      </c>
      <c r="B23" s="3">
        <v>0</v>
      </c>
      <c r="D23" s="28" t="s">
        <v>87</v>
      </c>
      <c r="E23">
        <v>2</v>
      </c>
      <c r="AH23" t="s">
        <v>76</v>
      </c>
    </row>
    <row r="24" spans="1:34" ht="15.75" customHeight="1" x14ac:dyDescent="0.3">
      <c r="A24" s="31" t="s">
        <v>13</v>
      </c>
      <c r="B24" s="3">
        <v>2</v>
      </c>
      <c r="D24" s="28" t="s">
        <v>88</v>
      </c>
      <c r="E24">
        <v>8</v>
      </c>
      <c r="G24" s="12" t="s">
        <v>38</v>
      </c>
      <c r="H24" s="12" t="s">
        <v>52</v>
      </c>
      <c r="I24" s="12" t="s">
        <v>53</v>
      </c>
      <c r="J24" s="12" t="s">
        <v>51</v>
      </c>
    </row>
    <row r="25" spans="1:34" ht="15.75" customHeight="1" x14ac:dyDescent="0.3">
      <c r="A25" s="31" t="s">
        <v>14</v>
      </c>
      <c r="B25" s="3">
        <v>8</v>
      </c>
      <c r="D25" s="28" t="s">
        <v>90</v>
      </c>
      <c r="E25">
        <v>2</v>
      </c>
      <c r="G25" s="12" t="s">
        <v>33</v>
      </c>
      <c r="H25" s="12">
        <f>82+8+9+4</f>
        <v>103</v>
      </c>
      <c r="I25" s="12">
        <f>75+8+9+4</f>
        <v>96</v>
      </c>
      <c r="J25" s="12">
        <f>84+10+10+4</f>
        <v>108</v>
      </c>
    </row>
    <row r="26" spans="1:34" ht="30" customHeight="1" x14ac:dyDescent="0.3">
      <c r="A26" s="31" t="s">
        <v>15</v>
      </c>
      <c r="B26" s="3">
        <v>7</v>
      </c>
      <c r="D26" s="28" t="s">
        <v>84</v>
      </c>
      <c r="E26">
        <v>10</v>
      </c>
      <c r="G26" s="12" t="s">
        <v>39</v>
      </c>
      <c r="H26" s="12">
        <f>318+27+28+42+35+22</f>
        <v>472</v>
      </c>
      <c r="I26" s="12">
        <f>299+26+27+40+34+22</f>
        <v>448</v>
      </c>
      <c r="J26" s="12">
        <f>343+30+28+43+44+25</f>
        <v>513</v>
      </c>
      <c r="AC26" s="20"/>
      <c r="AD26" s="20"/>
      <c r="AE26" s="20"/>
    </row>
    <row r="27" spans="1:34" ht="16.5" x14ac:dyDescent="0.3">
      <c r="A27" s="31" t="s">
        <v>16</v>
      </c>
      <c r="B27" s="3">
        <v>4</v>
      </c>
      <c r="D27" s="28" t="s">
        <v>91</v>
      </c>
      <c r="E27">
        <v>1</v>
      </c>
      <c r="G27" s="12" t="s">
        <v>40</v>
      </c>
      <c r="H27" s="12">
        <v>147</v>
      </c>
      <c r="I27" s="12">
        <v>136</v>
      </c>
      <c r="J27" s="12">
        <f>136+17+14</f>
        <v>167</v>
      </c>
    </row>
    <row r="28" spans="1:34" ht="16.5" x14ac:dyDescent="0.3">
      <c r="A28" s="31" t="s">
        <v>17</v>
      </c>
      <c r="B28" s="3">
        <v>5</v>
      </c>
      <c r="D28" s="28" t="s">
        <v>50</v>
      </c>
      <c r="E28">
        <v>5</v>
      </c>
      <c r="G28" s="12" t="s">
        <v>41</v>
      </c>
      <c r="H28" s="12">
        <v>37</v>
      </c>
      <c r="I28" s="12">
        <v>33</v>
      </c>
      <c r="J28" s="12">
        <v>42</v>
      </c>
    </row>
    <row r="29" spans="1:34" ht="16.5" x14ac:dyDescent="0.3">
      <c r="A29" s="31" t="s">
        <v>18</v>
      </c>
      <c r="B29" s="3">
        <v>2</v>
      </c>
      <c r="D29" s="28" t="s">
        <v>89</v>
      </c>
      <c r="E29">
        <v>8</v>
      </c>
      <c r="G29" s="12" t="s">
        <v>42</v>
      </c>
      <c r="H29" s="12">
        <f>19+6+15+3</f>
        <v>43</v>
      </c>
      <c r="I29" s="12">
        <f>12+6+15+3</f>
        <v>36</v>
      </c>
      <c r="J29" s="12">
        <f>22+6+15+3</f>
        <v>46</v>
      </c>
    </row>
    <row r="30" spans="1:34" ht="16.5" x14ac:dyDescent="0.3">
      <c r="A30" s="31" t="s">
        <v>19</v>
      </c>
      <c r="B30" s="3">
        <v>5</v>
      </c>
      <c r="E30" s="19">
        <f>E20+E21+E22+E23+E24+E25+E26+E27+E28+E29</f>
        <v>64</v>
      </c>
    </row>
    <row r="31" spans="1:34" ht="16.5" x14ac:dyDescent="0.3">
      <c r="A31" s="31" t="s">
        <v>20</v>
      </c>
      <c r="B31" s="3">
        <v>0</v>
      </c>
    </row>
    <row r="32" spans="1:34" ht="16.5" x14ac:dyDescent="0.3">
      <c r="A32" s="31" t="s">
        <v>21</v>
      </c>
      <c r="B32" s="3">
        <v>2</v>
      </c>
    </row>
    <row r="33" spans="1:36" ht="16.5" x14ac:dyDescent="0.3">
      <c r="A33" s="31" t="s">
        <v>22</v>
      </c>
      <c r="B33" s="3">
        <v>1</v>
      </c>
    </row>
    <row r="34" spans="1:36" ht="16.5" x14ac:dyDescent="0.3">
      <c r="A34" s="31" t="s">
        <v>23</v>
      </c>
      <c r="B34" s="3">
        <v>0</v>
      </c>
    </row>
    <row r="35" spans="1:36" ht="17.25" customHeight="1" x14ac:dyDescent="0.3">
      <c r="A35" s="31" t="s">
        <v>48</v>
      </c>
      <c r="B35" s="3">
        <v>7</v>
      </c>
    </row>
    <row r="36" spans="1:36" ht="15.75" customHeight="1" x14ac:dyDescent="0.25">
      <c r="A36" s="3"/>
      <c r="B36" s="3">
        <f>B20+B21+B22+B23+B24+B25+B26+B27+B28+B29+B30+B32+B33+B31+B34+B35</f>
        <v>69</v>
      </c>
    </row>
    <row r="38" spans="1:36" ht="15.75" customHeight="1" x14ac:dyDescent="0.25"/>
    <row r="39" spans="1:36" ht="15.75" customHeight="1" x14ac:dyDescent="0.25"/>
    <row r="44" spans="1:36" ht="15.75" thickBot="1" x14ac:dyDescent="0.3">
      <c r="AH44" s="22" t="s">
        <v>58</v>
      </c>
      <c r="AI44" s="23">
        <v>5</v>
      </c>
      <c r="AJ44" s="25" t="e">
        <f t="shared" ref="AJ44:AJ45" si="6">(AI44*100)/$AI$46</f>
        <v>#REF!</v>
      </c>
    </row>
    <row r="45" spans="1:36" ht="15.75" thickBot="1" x14ac:dyDescent="0.3">
      <c r="AH45" s="22" t="s">
        <v>59</v>
      </c>
      <c r="AI45" s="23">
        <v>8</v>
      </c>
      <c r="AJ45" s="25" t="e">
        <f t="shared" si="6"/>
        <v>#REF!</v>
      </c>
    </row>
    <row r="46" spans="1:36" ht="15.75" thickBot="1" x14ac:dyDescent="0.3">
      <c r="AH46" s="24" t="s">
        <v>55</v>
      </c>
      <c r="AI46" s="23" t="e">
        <f>#REF!+#REF!+#REF!+AI44+AI45</f>
        <v>#REF!</v>
      </c>
      <c r="AJ46" s="23" t="e">
        <f>#REF!+#REF!+#REF!+AJ44+AJ45</f>
        <v>#REF!</v>
      </c>
    </row>
    <row r="47" spans="1:36" ht="15.75" thickBot="1" x14ac:dyDescent="0.3">
      <c r="AH47" s="43" t="s">
        <v>60</v>
      </c>
      <c r="AI47" s="44"/>
      <c r="AJ47" s="45"/>
    </row>
    <row r="48" spans="1:36" ht="15.75" thickBot="1" x14ac:dyDescent="0.3">
      <c r="AH48" s="24" t="s">
        <v>56</v>
      </c>
      <c r="AI48" s="21" t="s">
        <v>54</v>
      </c>
      <c r="AJ48" s="21" t="s">
        <v>57</v>
      </c>
    </row>
    <row r="49" spans="34:36" ht="15.75" thickBot="1" x14ac:dyDescent="0.3">
      <c r="AH49" s="22" t="s">
        <v>28</v>
      </c>
      <c r="AI49" s="23">
        <v>0</v>
      </c>
      <c r="AJ49" s="23">
        <f>(AI49*100)/$AI$51</f>
        <v>0</v>
      </c>
    </row>
    <row r="50" spans="34:36" ht="15.75" thickBot="1" x14ac:dyDescent="0.3">
      <c r="AH50" s="22" t="s">
        <v>29</v>
      </c>
      <c r="AI50" s="23">
        <v>52</v>
      </c>
      <c r="AJ50" s="23">
        <f>(AI50*100)/$AI$51</f>
        <v>100</v>
      </c>
    </row>
    <row r="51" spans="34:36" ht="15.75" thickBot="1" x14ac:dyDescent="0.3">
      <c r="AH51" s="24" t="s">
        <v>55</v>
      </c>
      <c r="AI51" s="23">
        <f>AI49+AI50</f>
        <v>52</v>
      </c>
      <c r="AJ51" s="23">
        <f>AJ49+AJ50</f>
        <v>100</v>
      </c>
    </row>
    <row r="52" spans="34:36" ht="15.75" thickBot="1" x14ac:dyDescent="0.3">
      <c r="AH52" s="43" t="s">
        <v>61</v>
      </c>
      <c r="AI52" s="44"/>
      <c r="AJ52" s="45"/>
    </row>
    <row r="53" spans="34:36" ht="15.75" thickBot="1" x14ac:dyDescent="0.3">
      <c r="AH53" s="24" t="s">
        <v>56</v>
      </c>
      <c r="AI53" s="21" t="s">
        <v>54</v>
      </c>
      <c r="AJ53" s="21" t="s">
        <v>57</v>
      </c>
    </row>
    <row r="54" spans="34:36" ht="15.75" thickBot="1" x14ac:dyDescent="0.3">
      <c r="AH54" s="22" t="s">
        <v>28</v>
      </c>
      <c r="AI54" s="23">
        <v>0</v>
      </c>
      <c r="AJ54" s="23">
        <f>(AI54*100)/$AI$56</f>
        <v>0</v>
      </c>
    </row>
    <row r="55" spans="34:36" ht="15.75" thickBot="1" x14ac:dyDescent="0.3">
      <c r="AH55" s="22" t="s">
        <v>29</v>
      </c>
      <c r="AI55" s="23">
        <v>52</v>
      </c>
      <c r="AJ55" s="23">
        <f>(AI55*100)/$AI$56</f>
        <v>100</v>
      </c>
    </row>
    <row r="56" spans="34:36" ht="15.75" thickBot="1" x14ac:dyDescent="0.3">
      <c r="AH56" s="24" t="s">
        <v>55</v>
      </c>
      <c r="AI56" s="23">
        <f>AI54+AI55</f>
        <v>52</v>
      </c>
      <c r="AJ56" s="23">
        <f>AJ54+AJ55</f>
        <v>100</v>
      </c>
    </row>
    <row r="57" spans="34:36" ht="15.75" thickBot="1" x14ac:dyDescent="0.3">
      <c r="AH57" s="43" t="s">
        <v>62</v>
      </c>
      <c r="AI57" s="44"/>
      <c r="AJ57" s="45"/>
    </row>
    <row r="58" spans="34:36" ht="15.75" thickBot="1" x14ac:dyDescent="0.3">
      <c r="AH58" s="24" t="s">
        <v>56</v>
      </c>
      <c r="AI58" s="21" t="s">
        <v>54</v>
      </c>
      <c r="AJ58" s="21" t="s">
        <v>57</v>
      </c>
    </row>
    <row r="59" spans="34:36" ht="15.75" thickBot="1" x14ac:dyDescent="0.3">
      <c r="AH59" s="22" t="s">
        <v>63</v>
      </c>
      <c r="AI59" s="23">
        <v>2</v>
      </c>
      <c r="AJ59" s="23">
        <f>(AI59*100)/$AI$65</f>
        <v>20</v>
      </c>
    </row>
    <row r="60" spans="34:36" ht="15.75" thickBot="1" x14ac:dyDescent="0.3">
      <c r="AH60" s="22" t="s">
        <v>64</v>
      </c>
      <c r="AI60" s="23">
        <v>0</v>
      </c>
      <c r="AJ60" s="23">
        <f t="shared" ref="AJ60:AJ64" si="7">(AI60*100)/$AI$65</f>
        <v>0</v>
      </c>
    </row>
    <row r="61" spans="34:36" ht="15.75" thickBot="1" x14ac:dyDescent="0.3">
      <c r="AH61" s="22" t="s">
        <v>65</v>
      </c>
      <c r="AI61" s="23">
        <v>3</v>
      </c>
      <c r="AJ61" s="23">
        <f t="shared" si="7"/>
        <v>30</v>
      </c>
    </row>
    <row r="62" spans="34:36" ht="15.75" thickBot="1" x14ac:dyDescent="0.3">
      <c r="AH62" s="22" t="s">
        <v>66</v>
      </c>
      <c r="AI62" s="23">
        <v>2</v>
      </c>
      <c r="AJ62" s="23">
        <f t="shared" si="7"/>
        <v>20</v>
      </c>
    </row>
    <row r="63" spans="34:36" ht="15.75" thickBot="1" x14ac:dyDescent="0.3">
      <c r="AH63" s="22" t="s">
        <v>67</v>
      </c>
      <c r="AI63" s="23">
        <v>1</v>
      </c>
      <c r="AJ63" s="23">
        <f t="shared" si="7"/>
        <v>10</v>
      </c>
    </row>
    <row r="64" spans="34:36" ht="15.75" thickBot="1" x14ac:dyDescent="0.3">
      <c r="AH64" s="22" t="s">
        <v>68</v>
      </c>
      <c r="AI64" s="23">
        <v>2</v>
      </c>
      <c r="AJ64" s="23">
        <f t="shared" si="7"/>
        <v>20</v>
      </c>
    </row>
    <row r="65" spans="34:36" ht="15.75" thickBot="1" x14ac:dyDescent="0.3">
      <c r="AH65" s="24" t="s">
        <v>55</v>
      </c>
      <c r="AI65" s="23">
        <f>AI59+AI60+AI61+AI62+AI63+AI64</f>
        <v>10</v>
      </c>
      <c r="AJ65" s="23">
        <f>AJ59+AJ60+AJ61+AJ62+AJ63+AJ64</f>
        <v>100</v>
      </c>
    </row>
    <row r="66" spans="34:36" ht="30" customHeight="1" thickBot="1" x14ac:dyDescent="0.3">
      <c r="AH66" s="43" t="s">
        <v>69</v>
      </c>
      <c r="AI66" s="44"/>
      <c r="AJ66" s="45"/>
    </row>
    <row r="67" spans="34:36" ht="15.75" thickBot="1" x14ac:dyDescent="0.3">
      <c r="AH67" s="24" t="s">
        <v>56</v>
      </c>
      <c r="AI67" s="21" t="s">
        <v>54</v>
      </c>
      <c r="AJ67" s="21" t="s">
        <v>57</v>
      </c>
    </row>
    <row r="68" spans="34:36" ht="15.75" thickBot="1" x14ac:dyDescent="0.3">
      <c r="AH68" s="22" t="s">
        <v>70</v>
      </c>
      <c r="AI68" s="23">
        <v>7</v>
      </c>
      <c r="AJ68" s="25">
        <f>(AI68*100)/$AI$74</f>
        <v>53.846153846153847</v>
      </c>
    </row>
    <row r="69" spans="34:36" ht="15.75" thickBot="1" x14ac:dyDescent="0.3">
      <c r="AH69" s="22" t="s">
        <v>71</v>
      </c>
      <c r="AI69" s="23">
        <v>0</v>
      </c>
      <c r="AJ69" s="23">
        <f t="shared" ref="AJ69:AJ73" si="8">(AI69*100)/$AI$74</f>
        <v>0</v>
      </c>
    </row>
    <row r="70" spans="34:36" ht="15.75" thickBot="1" x14ac:dyDescent="0.3">
      <c r="AH70" s="22" t="s">
        <v>72</v>
      </c>
      <c r="AI70" s="23">
        <v>2</v>
      </c>
      <c r="AJ70" s="25">
        <f t="shared" si="8"/>
        <v>15.384615384615385</v>
      </c>
    </row>
    <row r="71" spans="34:36" ht="15.75" thickBot="1" x14ac:dyDescent="0.3">
      <c r="AH71" s="22" t="s">
        <v>73</v>
      </c>
      <c r="AI71" s="23">
        <v>4</v>
      </c>
      <c r="AJ71" s="25">
        <f t="shared" si="8"/>
        <v>30.76923076923077</v>
      </c>
    </row>
    <row r="72" spans="34:36" ht="15.75" thickBot="1" x14ac:dyDescent="0.3">
      <c r="AH72" s="22" t="s">
        <v>74</v>
      </c>
      <c r="AI72" s="23">
        <v>0</v>
      </c>
      <c r="AJ72" s="23">
        <f t="shared" si="8"/>
        <v>0</v>
      </c>
    </row>
    <row r="73" spans="34:36" ht="15.75" thickBot="1" x14ac:dyDescent="0.3">
      <c r="AH73" s="22" t="s">
        <v>75</v>
      </c>
      <c r="AI73" s="23">
        <v>0</v>
      </c>
      <c r="AJ73" s="23">
        <f t="shared" si="8"/>
        <v>0</v>
      </c>
    </row>
    <row r="74" spans="34:36" ht="15.75" thickBot="1" x14ac:dyDescent="0.3">
      <c r="AH74" s="24" t="s">
        <v>55</v>
      </c>
      <c r="AI74" s="23">
        <f>AI68+AI69+AI71+AI70+AI72+AI73</f>
        <v>13</v>
      </c>
      <c r="AJ74" s="23">
        <f>AJ68+AJ69+AJ70+AJ71+AJ72+AJ73</f>
        <v>100</v>
      </c>
    </row>
  </sheetData>
  <mergeCells count="6">
    <mergeCell ref="A18:E18"/>
    <mergeCell ref="AC17:AE17"/>
    <mergeCell ref="AH66:AJ66"/>
    <mergeCell ref="AH47:AJ47"/>
    <mergeCell ref="AH52:AJ52"/>
    <mergeCell ref="AH57:AJ57"/>
  </mergeCells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2021-03-20T18:39:05Z</dcterms:modified>
</cp:coreProperties>
</file>